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197_lpb_dk/Documents/Skrivebord/"/>
    </mc:Choice>
  </mc:AlternateContent>
  <xr:revisionPtr revIDLastSave="25" documentId="8_{8C4B1ECB-DCA1-46B6-89A5-C753D29EF66E}" xr6:coauthVersionLast="47" xr6:coauthVersionMax="47" xr10:uidLastSave="{74174FBC-42B3-42C8-A747-41D408F400D1}"/>
  <bookViews>
    <workbookView xWindow="-120" yWindow="-120" windowWidth="25440" windowHeight="15270" xr2:uid="{3AC6142D-4287-4808-A32E-2F6C2854D939}"/>
  </bookViews>
  <sheets>
    <sheet name="Beregning af nye billån" sheetId="1" r:id="rId1"/>
  </sheets>
  <definedNames>
    <definedName name="_xlnm.Print_Area" localSheetId="0">'Beregning af nye billån'!$A$1:$I$31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7" i="1" s="1"/>
  <c r="N8" i="1" s="1"/>
  <c r="N9" i="1" s="1"/>
  <c r="N10" i="1" s="1"/>
  <c r="N11" i="1" s="1"/>
  <c r="N12" i="1" s="1"/>
  <c r="N13" i="1" s="1"/>
  <c r="E17" i="1"/>
  <c r="E16" i="1"/>
  <c r="G15" i="1" s="1"/>
  <c r="I10" i="1"/>
  <c r="L5" i="1"/>
  <c r="L4" i="1"/>
  <c r="D12" i="1" s="1"/>
  <c r="L7" i="1" s="1"/>
  <c r="N5" i="1" l="1"/>
  <c r="D22" i="1"/>
  <c r="L11" i="1" s="1"/>
  <c r="G12" i="1"/>
  <c r="L118" i="1"/>
  <c r="L111" i="1"/>
  <c r="L115" i="1"/>
  <c r="L119" i="1"/>
  <c r="L123" i="1"/>
  <c r="L127" i="1"/>
  <c r="L131" i="1"/>
  <c r="L108" i="1"/>
  <c r="L112" i="1"/>
  <c r="L116" i="1"/>
  <c r="L120" i="1"/>
  <c r="L124" i="1"/>
  <c r="L128" i="1"/>
  <c r="L110" i="1"/>
  <c r="L114" i="1"/>
  <c r="L122" i="1"/>
  <c r="L126" i="1"/>
  <c r="L130" i="1"/>
  <c r="L109" i="1"/>
  <c r="L113" i="1"/>
  <c r="L117" i="1"/>
  <c r="L121" i="1"/>
  <c r="L125" i="1"/>
  <c r="L129" i="1"/>
  <c r="D24" i="1" l="1"/>
  <c r="D26" i="1" s="1"/>
  <c r="L12" i="1" s="1"/>
  <c r="L82" i="1" l="1"/>
  <c r="L66" i="1"/>
  <c r="L61" i="1"/>
  <c r="L16" i="1"/>
  <c r="L45" i="1"/>
  <c r="L37" i="1"/>
  <c r="L64" i="1"/>
  <c r="L68" i="1"/>
  <c r="L48" i="1"/>
  <c r="L62" i="1"/>
  <c r="L52" i="1"/>
  <c r="L21" i="1"/>
  <c r="L15" i="1"/>
  <c r="L25" i="1"/>
  <c r="L69" i="1"/>
  <c r="L63" i="1"/>
  <c r="L59" i="1"/>
  <c r="L54" i="1"/>
  <c r="L49" i="1"/>
  <c r="L91" i="1"/>
  <c r="L28" i="1"/>
  <c r="L65" i="1"/>
  <c r="L58" i="1"/>
  <c r="L107" i="1"/>
  <c r="L92" i="1"/>
  <c r="L93" i="1"/>
  <c r="L99" i="1"/>
  <c r="L90" i="1"/>
  <c r="L96" i="1"/>
  <c r="L97" i="1"/>
  <c r="L102" i="1"/>
  <c r="L87" i="1"/>
  <c r="L30" i="1"/>
  <c r="L53" i="1"/>
  <c r="L24" i="1"/>
  <c r="L27" i="1"/>
  <c r="L18" i="1"/>
  <c r="L41" i="1"/>
  <c r="L32" i="1"/>
  <c r="L38" i="1"/>
  <c r="L23" i="1"/>
  <c r="L67" i="1"/>
  <c r="L46" i="1"/>
  <c r="L56" i="1"/>
  <c r="L13" i="1"/>
  <c r="L51" i="1"/>
  <c r="L60" i="1"/>
  <c r="L40" i="1"/>
  <c r="L71" i="1"/>
  <c r="L35" i="1"/>
  <c r="L44" i="1"/>
  <c r="L26" i="1"/>
  <c r="L39" i="1"/>
  <c r="L42" i="1"/>
  <c r="L17" i="1"/>
  <c r="L104" i="1"/>
  <c r="L57" i="1"/>
  <c r="L86" i="1"/>
  <c r="L47" i="1"/>
  <c r="L94" i="1"/>
  <c r="L95" i="1"/>
  <c r="L88" i="1"/>
  <c r="L89" i="1"/>
  <c r="L75" i="1"/>
  <c r="L34" i="1"/>
  <c r="L76" i="1"/>
  <c r="L83" i="1"/>
  <c r="L80" i="1"/>
  <c r="L43" i="1"/>
  <c r="L33" i="1"/>
  <c r="L36" i="1"/>
  <c r="L55" i="1"/>
  <c r="L14" i="1"/>
  <c r="L50" i="1"/>
  <c r="L20" i="1"/>
  <c r="L22" i="1"/>
  <c r="L19" i="1"/>
  <c r="L70" i="1"/>
  <c r="L29" i="1"/>
  <c r="L31" i="1"/>
  <c r="L77" i="1"/>
  <c r="L81" i="1"/>
  <c r="L73" i="1"/>
  <c r="L98" i="1"/>
  <c r="L79" i="1"/>
  <c r="L106" i="1"/>
  <c r="L74" i="1"/>
  <c r="L72" i="1"/>
  <c r="L105" i="1"/>
  <c r="L100" i="1"/>
  <c r="L85" i="1"/>
  <c r="L103" i="1"/>
  <c r="L78" i="1"/>
  <c r="L101" i="1"/>
  <c r="L84" i="1"/>
  <c r="D20" i="1" l="1"/>
  <c r="D29" i="1"/>
</calcChain>
</file>

<file path=xl/sharedStrings.xml><?xml version="1.0" encoding="utf-8"?>
<sst xmlns="http://schemas.openxmlformats.org/spreadsheetml/2006/main" count="23" uniqueCount="23">
  <si>
    <t>Valgt dato</t>
  </si>
  <si>
    <t>Dagsdato</t>
  </si>
  <si>
    <t>Løbetid i måneder:</t>
  </si>
  <si>
    <t>Bilens pris</t>
  </si>
  <si>
    <t>(Indtast pris inkl. ekstraudstyr og levering)</t>
  </si>
  <si>
    <t/>
  </si>
  <si>
    <t>ÅOP BEREGNING</t>
  </si>
  <si>
    <t>1. Indregistreringdato (måned / år)</t>
  </si>
  <si>
    <t>(Aktiver dropdown ved at trykke på dato)</t>
  </si>
  <si>
    <t>Maksimal tilladt løbetid i mdr.</t>
  </si>
  <si>
    <t>Ønsket løbetid i mdr.</t>
  </si>
  <si>
    <t>(Angiv antal mdr. du ønsker at forkorte løbetiden til)</t>
  </si>
  <si>
    <t>Angiv ønsket udbetaling (kr.)</t>
  </si>
  <si>
    <t>Krav til udbetaling (kr.)</t>
  </si>
  <si>
    <t>Udbetaling i procent</t>
  </si>
  <si>
    <t>Pålydende rente</t>
  </si>
  <si>
    <t>ÅOP</t>
  </si>
  <si>
    <t>Låneprovenu</t>
  </si>
  <si>
    <t>Etableringsgebyr</t>
  </si>
  <si>
    <t>Lånets hovedstol</t>
  </si>
  <si>
    <t>Estimeret ydelse pr. måned</t>
  </si>
  <si>
    <t>Samlet tilbagebetaling i lånets løbetid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</si>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</sst>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\ &quot;kr.&quot;_-;\-* #,##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B3B5F"/>
      <name val="Calibri"/>
      <family val="2"/>
      <scheme val="minor"/>
    </font>
    <font>
      <sz val="12"/>
      <color rgb="FF1B3B5F"/>
      <name val="Calibri"/>
      <family val="2"/>
      <scheme val="minor"/>
    </font>
    <font>
      <sz val="14"/>
      <color rgb="FF1B3B5F"/>
      <name val="Calibri"/>
      <family val="2"/>
      <scheme val="minor"/>
    </font>
    <font>
      <b/>
      <sz val="14"/>
      <color rgb="FF1B3B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B3B5F"/>
      </top>
      <bottom style="thin">
        <color rgb="FF1B3B5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6" fontId="3" fillId="2" borderId="0" xfId="0" applyNumberFormat="1" applyFont="1" applyFill="1" applyAlignment="1">
      <alignment vertical="center"/>
    </xf>
    <xf numFmtId="8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4" xfId="2" applyNumberFormat="1" applyFont="1" applyFill="1" applyBorder="1" applyAlignment="1" applyProtection="1">
      <alignment vertical="center"/>
      <protection locked="0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164" fontId="3" fillId="2" borderId="0" xfId="2" applyNumberFormat="1" applyFont="1" applyFill="1" applyBorder="1" applyAlignment="1" applyProtection="1">
      <alignment vertical="center"/>
    </xf>
    <xf numFmtId="1" fontId="3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9" fontId="3" fillId="2" borderId="0" xfId="3" applyFont="1" applyFill="1" applyBorder="1" applyAlignment="1" applyProtection="1">
      <alignment horizontal="center" vertical="center"/>
    </xf>
    <xf numFmtId="10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10" fontId="2" fillId="2" borderId="4" xfId="3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6" fontId="5" fillId="2" borderId="0" xfId="0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4" xfId="2" applyNumberFormat="1" applyFont="1" applyFill="1" applyBorder="1" applyAlignment="1" applyProtection="1">
      <alignment horizontal="center" vertical="center"/>
    </xf>
  </cellXfs>
  <cellStyles count="4">
    <cellStyle name="Komma" xfId="1" builtinId="3"/>
    <cellStyle name="Normal" xfId="0" builtinId="0"/>
    <cellStyle name="Procent" xfId="3" builtinId="5"/>
    <cellStyle name="Valuta" xfId="2" builtinId="4"/>
  </cellStyles>
  <dxfs count="0"/>
  <tableStyles count="0" defaultTableStyle="TableStyleMedium2" defaultPivotStyle="PivotStyleLight16"/>
  <colors>
    <mruColors>
      <color rgb="FF1B3B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1</xdr:row>
      <xdr:rowOff>148166</xdr:rowOff>
    </xdr:from>
    <xdr:to>
      <xdr:col>2</xdr:col>
      <xdr:colOff>978956</xdr:colOff>
      <xdr:row>5</xdr:row>
      <xdr:rowOff>1089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7FB2B91-B92A-44A6-8240-61311472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14" y="372284"/>
          <a:ext cx="2587064" cy="74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BF0E-34D5-4103-8E02-A28BC32D373A}">
  <sheetPr>
    <pageSetUpPr fitToPage="1"/>
  </sheetPr>
  <dimension ref="B3:O132"/>
  <sheetViews>
    <sheetView showGridLines="0" showRowColHeaders="0" tabSelected="1" zoomScale="85" zoomScaleNormal="85" workbookViewId="0">
      <selection activeCell="E8" sqref="E8"/>
    </sheetView>
  </sheetViews>
  <sheetFormatPr defaultColWidth="9.1796875" defaultRowHeight="17.25" customHeight="1" outlineLevelCol="1" x14ac:dyDescent="0.35"/>
  <cols>
    <col min="1" max="1" width="5.1796875" style="3" customWidth="1"/>
    <col min="2" max="2" width="24.7265625" style="3" customWidth="1"/>
    <col min="3" max="3" width="24.7265625" style="2" customWidth="1"/>
    <col min="4" max="5" width="16.1796875" style="2" customWidth="1"/>
    <col min="6" max="6" width="1.453125" style="3" customWidth="1"/>
    <col min="7" max="7" width="28.54296875" style="3" customWidth="1"/>
    <col min="8" max="8" width="20.453125" style="3" bestFit="1" customWidth="1"/>
    <col min="9" max="9" width="15.7265625" style="3" customWidth="1"/>
    <col min="10" max="10" width="22.1796875" style="3" customWidth="1"/>
    <col min="11" max="11" width="19.7265625" style="3" hidden="1" customWidth="1" outlineLevel="1"/>
    <col min="12" max="12" width="12.7265625" style="2" hidden="1" customWidth="1" outlineLevel="1"/>
    <col min="13" max="13" width="3.81640625" style="2" hidden="1" customWidth="1" outlineLevel="1"/>
    <col min="14" max="14" width="17.1796875" style="2" hidden="1" customWidth="1" outlineLevel="1"/>
    <col min="15" max="15" width="9.1796875" style="3" collapsed="1"/>
    <col min="16" max="16384" width="9.1796875" style="3"/>
  </cols>
  <sheetData>
    <row r="3" spans="2:14" ht="17.25" customHeight="1" x14ac:dyDescent="0.35">
      <c r="N3" s="3"/>
    </row>
    <row r="4" spans="2:14" ht="17.25" customHeight="1" x14ac:dyDescent="0.35">
      <c r="K4" s="1" t="s">
        <v>0</v>
      </c>
      <c r="L4" s="4">
        <f>DATE(E10,D10,C10)</f>
        <v>45657</v>
      </c>
      <c r="N4" s="16" t="s">
        <v>22</v>
      </c>
    </row>
    <row r="5" spans="2:14" ht="17.25" customHeight="1" x14ac:dyDescent="0.35">
      <c r="K5" s="1" t="s">
        <v>1</v>
      </c>
      <c r="L5" s="4">
        <f ca="1">TODAY()</f>
        <v>45757</v>
      </c>
      <c r="N5" s="16">
        <f ca="1">+N6+1</f>
        <v>2026</v>
      </c>
    </row>
    <row r="6" spans="2:14" ht="17.25" customHeight="1" x14ac:dyDescent="0.35">
      <c r="N6" s="16">
        <f ca="1">YEAR(TODAY())</f>
        <v>2025</v>
      </c>
    </row>
    <row r="7" spans="2:14" ht="17.25" customHeight="1" x14ac:dyDescent="0.35">
      <c r="B7" s="13"/>
      <c r="C7" s="12"/>
      <c r="D7" s="12"/>
      <c r="E7" s="12"/>
      <c r="K7" s="5" t="s">
        <v>2</v>
      </c>
      <c r="L7" s="6">
        <f ca="1">MIN(D13,D12)</f>
        <v>93</v>
      </c>
      <c r="N7" s="16">
        <f ca="1">N6-1</f>
        <v>2024</v>
      </c>
    </row>
    <row r="8" spans="2:14" ht="17.25" customHeight="1" x14ac:dyDescent="0.35">
      <c r="B8" s="15" t="s">
        <v>3</v>
      </c>
      <c r="C8" s="14"/>
      <c r="D8" s="14"/>
      <c r="E8" s="17">
        <v>250000</v>
      </c>
      <c r="F8" s="13"/>
      <c r="G8" s="2" t="s">
        <v>4</v>
      </c>
      <c r="N8" s="16">
        <f t="shared" ref="N8:N13" ca="1" si="0">N7-1</f>
        <v>2023</v>
      </c>
    </row>
    <row r="9" spans="2:14" ht="17.25" customHeight="1" x14ac:dyDescent="0.35">
      <c r="B9" s="12"/>
      <c r="C9" s="12"/>
      <c r="D9" s="12"/>
      <c r="E9" s="19" t="s">
        <v>5</v>
      </c>
      <c r="G9" s="2"/>
      <c r="K9" s="32" t="s">
        <v>6</v>
      </c>
      <c r="L9" s="32"/>
      <c r="N9" s="16">
        <f t="shared" ca="1" si="0"/>
        <v>2022</v>
      </c>
    </row>
    <row r="10" spans="2:14" ht="17.25" customHeight="1" x14ac:dyDescent="0.35">
      <c r="B10" s="15" t="s">
        <v>7</v>
      </c>
      <c r="C10" s="15"/>
      <c r="D10" s="26">
        <v>1</v>
      </c>
      <c r="E10" s="26">
        <v>2025</v>
      </c>
      <c r="F10" s="13"/>
      <c r="G10" s="2" t="s">
        <v>8</v>
      </c>
      <c r="I10" s="3" t="str">
        <f>""</f>
        <v/>
      </c>
      <c r="J10" s="7"/>
      <c r="K10" s="32"/>
      <c r="L10" s="32"/>
      <c r="N10" s="16">
        <f t="shared" ca="1" si="0"/>
        <v>2021</v>
      </c>
    </row>
    <row r="11" spans="2:14" ht="17.25" customHeight="1" x14ac:dyDescent="0.35">
      <c r="B11" s="12"/>
      <c r="C11" s="12"/>
      <c r="D11" s="12"/>
      <c r="E11" s="12"/>
      <c r="G11" s="2"/>
      <c r="J11" s="8"/>
      <c r="K11" s="9"/>
      <c r="L11" s="9">
        <f>-D22</f>
        <v>-200000</v>
      </c>
      <c r="N11" s="16">
        <f t="shared" ca="1" si="0"/>
        <v>2020</v>
      </c>
    </row>
    <row r="12" spans="2:14" ht="17.25" customHeight="1" x14ac:dyDescent="0.35">
      <c r="B12" s="12" t="s">
        <v>9</v>
      </c>
      <c r="C12" s="12"/>
      <c r="D12" s="21">
        <f ca="1">MIN(ROUNDUP((96-((TODAY()-L4)/366*12)),0),96)</f>
        <v>93</v>
      </c>
      <c r="E12" s="12"/>
      <c r="G12" s="3" t="str">
        <f ca="1">IF(D12&lt;D13,"Ønsket løbetid overskredet","")</f>
        <v>Ønsket løbetid overskredet</v>
      </c>
      <c r="J12" s="8"/>
      <c r="K12" s="9">
        <v>1</v>
      </c>
      <c r="L12" s="10">
        <f t="shared" ref="L12:L43" ca="1" si="1">IF(K12&gt;$L$7,0,($D$26))</f>
        <v>2429.5232509014354</v>
      </c>
      <c r="N12" s="16">
        <f t="shared" ca="1" si="0"/>
        <v>2019</v>
      </c>
    </row>
    <row r="13" spans="2:14" ht="17.25" customHeight="1" x14ac:dyDescent="0.35">
      <c r="B13" s="15" t="s">
        <v>10</v>
      </c>
      <c r="C13" s="14"/>
      <c r="D13" s="26">
        <v>96</v>
      </c>
      <c r="E13" s="12"/>
      <c r="G13" s="2" t="s">
        <v>11</v>
      </c>
      <c r="J13" s="8"/>
      <c r="K13" s="9">
        <v>2</v>
      </c>
      <c r="L13" s="10">
        <f t="shared" ca="1" si="1"/>
        <v>2429.5232509014354</v>
      </c>
      <c r="N13" s="16">
        <f t="shared" ca="1" si="0"/>
        <v>2018</v>
      </c>
    </row>
    <row r="14" spans="2:14" ht="17.25" customHeight="1" x14ac:dyDescent="0.35">
      <c r="B14" s="12"/>
      <c r="C14" s="12"/>
      <c r="D14" s="12"/>
      <c r="E14" s="12"/>
      <c r="G14" s="13"/>
      <c r="J14" s="8"/>
      <c r="K14" s="9">
        <v>3</v>
      </c>
      <c r="L14" s="10">
        <f t="shared" ca="1" si="1"/>
        <v>2429.5232509014354</v>
      </c>
      <c r="N14" s="16"/>
    </row>
    <row r="15" spans="2:14" ht="17.25" customHeight="1" x14ac:dyDescent="0.35">
      <c r="B15" s="15" t="s">
        <v>12</v>
      </c>
      <c r="C15" s="14"/>
      <c r="D15" s="14"/>
      <c r="E15" s="17">
        <v>50000</v>
      </c>
      <c r="F15" s="13"/>
      <c r="G15" s="3" t="str">
        <f>IF(E15&lt;E16,"Ønsket udbetaling lever ikke op til minimumskravet på 20%","")</f>
        <v/>
      </c>
      <c r="J15" s="8"/>
      <c r="K15" s="9">
        <v>4</v>
      </c>
      <c r="L15" s="10">
        <f t="shared" ca="1" si="1"/>
        <v>2429.5232509014354</v>
      </c>
      <c r="N15" s="16"/>
    </row>
    <row r="16" spans="2:14" ht="17.25" customHeight="1" x14ac:dyDescent="0.35">
      <c r="B16" s="12" t="s">
        <v>13</v>
      </c>
      <c r="C16" s="22"/>
      <c r="D16" s="12"/>
      <c r="E16" s="20">
        <f>ROUNDUP((E8*0.2),0)</f>
        <v>50000</v>
      </c>
      <c r="J16" s="8"/>
      <c r="K16" s="9">
        <v>5</v>
      </c>
      <c r="L16" s="10">
        <f t="shared" ca="1" si="1"/>
        <v>2429.5232509014354</v>
      </c>
    </row>
    <row r="17" spans="2:12" ht="17.25" customHeight="1" x14ac:dyDescent="0.35">
      <c r="B17" s="12" t="s">
        <v>14</v>
      </c>
      <c r="C17" s="12"/>
      <c r="D17" s="12"/>
      <c r="E17" s="23">
        <f>E15/E8</f>
        <v>0.2</v>
      </c>
      <c r="K17" s="9">
        <v>6</v>
      </c>
      <c r="L17" s="10">
        <f t="shared" ca="1" si="1"/>
        <v>2429.5232509014354</v>
      </c>
    </row>
    <row r="18" spans="2:12" ht="17.25" customHeight="1" x14ac:dyDescent="0.35">
      <c r="B18" s="12"/>
      <c r="C18" s="12"/>
      <c r="D18" s="13"/>
      <c r="E18" s="13"/>
      <c r="K18" s="9">
        <v>7</v>
      </c>
      <c r="L18" s="10">
        <f t="shared" ca="1" si="1"/>
        <v>2429.5232509014354</v>
      </c>
    </row>
    <row r="19" spans="2:12" ht="17.25" customHeight="1" x14ac:dyDescent="0.35">
      <c r="B19" s="12" t="s">
        <v>15</v>
      </c>
      <c r="C19" s="12"/>
      <c r="D19" s="24">
        <v>2.4500000000000001E-2</v>
      </c>
      <c r="E19" s="12"/>
      <c r="K19" s="9">
        <v>8</v>
      </c>
      <c r="L19" s="10">
        <f t="shared" ca="1" si="1"/>
        <v>2429.5232509014354</v>
      </c>
    </row>
    <row r="20" spans="2:12" ht="17.25" customHeight="1" x14ac:dyDescent="0.35">
      <c r="B20" s="15" t="s">
        <v>16</v>
      </c>
      <c r="C20" s="14"/>
      <c r="D20" s="27">
        <f ca="1">IRR(L11:L131)*12</f>
        <v>3.1830520719709376E-2</v>
      </c>
      <c r="E20" s="12"/>
      <c r="K20" s="9">
        <v>9</v>
      </c>
      <c r="L20" s="10">
        <f t="shared" ca="1" si="1"/>
        <v>2429.5232509014354</v>
      </c>
    </row>
    <row r="21" spans="2:12" ht="17.25" customHeight="1" x14ac:dyDescent="0.35">
      <c r="B21" s="13"/>
      <c r="C21" s="12"/>
      <c r="D21" s="12"/>
      <c r="E21" s="12"/>
      <c r="K21" s="9">
        <v>10</v>
      </c>
      <c r="L21" s="10">
        <f t="shared" ca="1" si="1"/>
        <v>2429.5232509014354</v>
      </c>
    </row>
    <row r="22" spans="2:12" ht="17.25" customHeight="1" x14ac:dyDescent="0.35">
      <c r="B22" s="12" t="s">
        <v>17</v>
      </c>
      <c r="C22" s="12"/>
      <c r="D22" s="31">
        <f>E8-(MAX(E16,E15))</f>
        <v>200000</v>
      </c>
      <c r="E22" s="31"/>
      <c r="K22" s="9">
        <v>11</v>
      </c>
      <c r="L22" s="10">
        <f t="shared" ca="1" si="1"/>
        <v>2429.5232509014354</v>
      </c>
    </row>
    <row r="23" spans="2:12" ht="17.25" customHeight="1" x14ac:dyDescent="0.35">
      <c r="B23" s="12" t="s">
        <v>18</v>
      </c>
      <c r="C23" s="12"/>
      <c r="D23" s="31">
        <v>5600</v>
      </c>
      <c r="E23" s="31"/>
      <c r="K23" s="9">
        <v>12</v>
      </c>
      <c r="L23" s="10">
        <f t="shared" ca="1" si="1"/>
        <v>2429.5232509014354</v>
      </c>
    </row>
    <row r="24" spans="2:12" ht="17.25" customHeight="1" x14ac:dyDescent="0.35">
      <c r="B24" s="15" t="s">
        <v>19</v>
      </c>
      <c r="C24" s="15"/>
      <c r="D24" s="33">
        <f>SUM(D22:E23)</f>
        <v>205600</v>
      </c>
      <c r="E24" s="33"/>
      <c r="K24" s="9">
        <v>13</v>
      </c>
      <c r="L24" s="10">
        <f t="shared" ca="1" si="1"/>
        <v>2429.5232509014354</v>
      </c>
    </row>
    <row r="25" spans="2:12" ht="17.25" customHeight="1" x14ac:dyDescent="0.35">
      <c r="B25" s="13"/>
      <c r="C25" s="12"/>
      <c r="D25" s="25"/>
      <c r="E25" s="25"/>
      <c r="K25" s="9">
        <v>14</v>
      </c>
      <c r="L25" s="10">
        <f t="shared" ca="1" si="1"/>
        <v>2429.5232509014354</v>
      </c>
    </row>
    <row r="26" spans="2:12" ht="17.25" customHeight="1" x14ac:dyDescent="0.35">
      <c r="B26" s="28" t="s">
        <v>20</v>
      </c>
      <c r="C26" s="29"/>
      <c r="D26" s="30">
        <f ca="1">(IF(D13&gt;=D12,(-PMT((D19/12),D12,D24)),(-PMT((D19/12),D13,D24))))</f>
        <v>2429.5232509014354</v>
      </c>
      <c r="E26" s="30"/>
      <c r="K26" s="9">
        <v>15</v>
      </c>
      <c r="L26" s="10">
        <f t="shared" ca="1" si="1"/>
        <v>2429.5232509014354</v>
      </c>
    </row>
    <row r="27" spans="2:12" ht="15.75" customHeight="1" x14ac:dyDescent="0.35">
      <c r="B27" s="29"/>
      <c r="C27" s="29"/>
      <c r="D27" s="30"/>
      <c r="E27" s="30"/>
      <c r="K27" s="9">
        <v>16</v>
      </c>
      <c r="L27" s="10">
        <f t="shared" ca="1" si="1"/>
        <v>2429.5232509014354</v>
      </c>
    </row>
    <row r="28" spans="2:12" ht="16.5" customHeight="1" x14ac:dyDescent="0.35">
      <c r="B28" s="13"/>
      <c r="C28" s="12"/>
      <c r="D28" s="12"/>
      <c r="E28" s="12"/>
      <c r="K28" s="9">
        <v>17</v>
      </c>
      <c r="L28" s="10">
        <f t="shared" ca="1" si="1"/>
        <v>2429.5232509014354</v>
      </c>
    </row>
    <row r="29" spans="2:12" ht="17.25" customHeight="1" x14ac:dyDescent="0.35">
      <c r="B29" s="12" t="s">
        <v>21</v>
      </c>
      <c r="C29" s="12"/>
      <c r="D29" s="31">
        <f ca="1">SUM(L12:L131)</f>
        <v>225945.66233383326</v>
      </c>
      <c r="E29" s="31"/>
      <c r="K29" s="9">
        <v>18</v>
      </c>
      <c r="L29" s="10">
        <f t="shared" ca="1" si="1"/>
        <v>2429.5232509014354</v>
      </c>
    </row>
    <row r="30" spans="2:12" ht="17.25" customHeight="1" x14ac:dyDescent="0.35">
      <c r="B30" s="13"/>
      <c r="C30" s="12"/>
      <c r="D30" s="12"/>
      <c r="E30" s="12"/>
      <c r="F30" s="18"/>
      <c r="K30" s="9">
        <v>19</v>
      </c>
      <c r="L30" s="10">
        <f t="shared" ca="1" si="1"/>
        <v>2429.5232509014354</v>
      </c>
    </row>
    <row r="31" spans="2:12" ht="17.25" customHeight="1" x14ac:dyDescent="0.35">
      <c r="B31" s="13"/>
      <c r="C31" s="12"/>
      <c r="D31" s="12"/>
      <c r="E31" s="12"/>
      <c r="K31" s="9">
        <v>20</v>
      </c>
      <c r="L31" s="10">
        <f t="shared" ca="1" si="1"/>
        <v>2429.5232509014354</v>
      </c>
    </row>
    <row r="32" spans="2:12" ht="17.25" customHeight="1" x14ac:dyDescent="0.35">
      <c r="G32" s="11"/>
      <c r="K32" s="9">
        <v>21</v>
      </c>
      <c r="L32" s="10">
        <f t="shared" ca="1" si="1"/>
        <v>2429.5232509014354</v>
      </c>
    </row>
    <row r="33" spans="11:14" ht="17.25" customHeight="1" x14ac:dyDescent="0.35">
      <c r="K33" s="9">
        <v>22</v>
      </c>
      <c r="L33" s="10">
        <f t="shared" ca="1" si="1"/>
        <v>2429.5232509014354</v>
      </c>
      <c r="M33" s="3"/>
    </row>
    <row r="34" spans="11:14" ht="17.25" customHeight="1" x14ac:dyDescent="0.35">
      <c r="K34" s="9">
        <v>23</v>
      </c>
      <c r="L34" s="10">
        <f t="shared" ca="1" si="1"/>
        <v>2429.5232509014354</v>
      </c>
      <c r="M34" s="3"/>
      <c r="N34" s="3"/>
    </row>
    <row r="35" spans="11:14" ht="17.25" customHeight="1" x14ac:dyDescent="0.35">
      <c r="K35" s="9">
        <v>24</v>
      </c>
      <c r="L35" s="10">
        <f t="shared" ca="1" si="1"/>
        <v>2429.5232509014354</v>
      </c>
      <c r="M35" s="3"/>
      <c r="N35" s="3"/>
    </row>
    <row r="36" spans="11:14" ht="17.25" customHeight="1" x14ac:dyDescent="0.35">
      <c r="K36" s="9">
        <v>25</v>
      </c>
      <c r="L36" s="10">
        <f t="shared" ca="1" si="1"/>
        <v>2429.5232509014354</v>
      </c>
      <c r="M36" s="3"/>
      <c r="N36" s="3"/>
    </row>
    <row r="37" spans="11:14" ht="17.25" customHeight="1" x14ac:dyDescent="0.35">
      <c r="K37" s="9">
        <v>26</v>
      </c>
      <c r="L37" s="10">
        <f t="shared" ca="1" si="1"/>
        <v>2429.5232509014354</v>
      </c>
      <c r="M37" s="3"/>
      <c r="N37" s="3"/>
    </row>
    <row r="38" spans="11:14" ht="17.25" customHeight="1" x14ac:dyDescent="0.35">
      <c r="K38" s="9">
        <v>27</v>
      </c>
      <c r="L38" s="10">
        <f t="shared" ca="1" si="1"/>
        <v>2429.5232509014354</v>
      </c>
      <c r="M38" s="3"/>
      <c r="N38" s="3"/>
    </row>
    <row r="39" spans="11:14" ht="17.25" customHeight="1" x14ac:dyDescent="0.35">
      <c r="K39" s="9">
        <v>28</v>
      </c>
      <c r="L39" s="10">
        <f t="shared" ca="1" si="1"/>
        <v>2429.5232509014354</v>
      </c>
      <c r="M39" s="3"/>
      <c r="N39" s="3"/>
    </row>
    <row r="40" spans="11:14" ht="17.25" customHeight="1" x14ac:dyDescent="0.35">
      <c r="K40" s="9">
        <v>29</v>
      </c>
      <c r="L40" s="10">
        <f t="shared" ca="1" si="1"/>
        <v>2429.5232509014354</v>
      </c>
      <c r="M40" s="3"/>
      <c r="N40" s="3"/>
    </row>
    <row r="41" spans="11:14" ht="17.25" customHeight="1" x14ac:dyDescent="0.35">
      <c r="K41" s="9">
        <v>30</v>
      </c>
      <c r="L41" s="10">
        <f t="shared" ca="1" si="1"/>
        <v>2429.5232509014354</v>
      </c>
      <c r="M41" s="3"/>
      <c r="N41" s="3"/>
    </row>
    <row r="42" spans="11:14" ht="17.25" customHeight="1" x14ac:dyDescent="0.35">
      <c r="K42" s="9">
        <v>31</v>
      </c>
      <c r="L42" s="10">
        <f t="shared" ca="1" si="1"/>
        <v>2429.5232509014354</v>
      </c>
      <c r="M42" s="3"/>
      <c r="N42" s="3"/>
    </row>
    <row r="43" spans="11:14" ht="17.25" customHeight="1" x14ac:dyDescent="0.35">
      <c r="K43" s="9">
        <v>32</v>
      </c>
      <c r="L43" s="10">
        <f t="shared" ca="1" si="1"/>
        <v>2429.5232509014354</v>
      </c>
      <c r="M43" s="3"/>
      <c r="N43" s="3"/>
    </row>
    <row r="44" spans="11:14" ht="17.25" customHeight="1" x14ac:dyDescent="0.35">
      <c r="K44" s="9">
        <v>33</v>
      </c>
      <c r="L44" s="10">
        <f t="shared" ref="L44:L75" ca="1" si="2">IF(K44&gt;$L$7,0,($D$26))</f>
        <v>2429.5232509014354</v>
      </c>
      <c r="M44" s="3"/>
      <c r="N44" s="3"/>
    </row>
    <row r="45" spans="11:14" ht="17.25" customHeight="1" x14ac:dyDescent="0.35">
      <c r="K45" s="9">
        <v>34</v>
      </c>
      <c r="L45" s="10">
        <f t="shared" ca="1" si="2"/>
        <v>2429.5232509014354</v>
      </c>
      <c r="M45" s="3"/>
      <c r="N45" s="3"/>
    </row>
    <row r="46" spans="11:14" ht="17.25" customHeight="1" x14ac:dyDescent="0.35">
      <c r="K46" s="9">
        <v>35</v>
      </c>
      <c r="L46" s="10">
        <f t="shared" ca="1" si="2"/>
        <v>2429.5232509014354</v>
      </c>
      <c r="M46" s="3"/>
      <c r="N46" s="3"/>
    </row>
    <row r="47" spans="11:14" ht="17.25" customHeight="1" x14ac:dyDescent="0.35">
      <c r="K47" s="9">
        <v>36</v>
      </c>
      <c r="L47" s="10">
        <f t="shared" ca="1" si="2"/>
        <v>2429.5232509014354</v>
      </c>
      <c r="M47" s="3"/>
      <c r="N47" s="3"/>
    </row>
    <row r="48" spans="11:14" ht="17.25" customHeight="1" x14ac:dyDescent="0.35">
      <c r="K48" s="9">
        <v>37</v>
      </c>
      <c r="L48" s="10">
        <f t="shared" ca="1" si="2"/>
        <v>2429.5232509014354</v>
      </c>
      <c r="M48" s="3"/>
      <c r="N48" s="3"/>
    </row>
    <row r="49" spans="3:12" s="3" customFormat="1" ht="17.25" customHeight="1" x14ac:dyDescent="0.35">
      <c r="C49" s="2"/>
      <c r="D49" s="2"/>
      <c r="E49" s="2"/>
      <c r="K49" s="9">
        <v>38</v>
      </c>
      <c r="L49" s="10">
        <f t="shared" ca="1" si="2"/>
        <v>2429.5232509014354</v>
      </c>
    </row>
    <row r="50" spans="3:12" s="3" customFormat="1" ht="17.25" customHeight="1" x14ac:dyDescent="0.35">
      <c r="C50" s="2"/>
      <c r="D50" s="2"/>
      <c r="E50" s="2"/>
      <c r="K50" s="9">
        <v>39</v>
      </c>
      <c r="L50" s="10">
        <f t="shared" ca="1" si="2"/>
        <v>2429.5232509014354</v>
      </c>
    </row>
    <row r="51" spans="3:12" s="3" customFormat="1" ht="17.25" customHeight="1" x14ac:dyDescent="0.35">
      <c r="C51" s="2"/>
      <c r="D51" s="2"/>
      <c r="E51" s="2"/>
      <c r="K51" s="9">
        <v>40</v>
      </c>
      <c r="L51" s="10">
        <f t="shared" ca="1" si="2"/>
        <v>2429.5232509014354</v>
      </c>
    </row>
    <row r="52" spans="3:12" s="3" customFormat="1" ht="17.25" customHeight="1" x14ac:dyDescent="0.35">
      <c r="C52" s="2"/>
      <c r="D52" s="2"/>
      <c r="E52" s="2"/>
      <c r="K52" s="9">
        <v>41</v>
      </c>
      <c r="L52" s="10">
        <f t="shared" ca="1" si="2"/>
        <v>2429.5232509014354</v>
      </c>
    </row>
    <row r="53" spans="3:12" s="3" customFormat="1" ht="17.25" customHeight="1" x14ac:dyDescent="0.35">
      <c r="C53" s="2"/>
      <c r="D53" s="2"/>
      <c r="E53" s="2"/>
      <c r="K53" s="9">
        <v>42</v>
      </c>
      <c r="L53" s="10">
        <f t="shared" ca="1" si="2"/>
        <v>2429.5232509014354</v>
      </c>
    </row>
    <row r="54" spans="3:12" s="3" customFormat="1" ht="17.25" customHeight="1" x14ac:dyDescent="0.35">
      <c r="C54" s="2"/>
      <c r="D54" s="2"/>
      <c r="E54" s="2"/>
      <c r="K54" s="9">
        <v>43</v>
      </c>
      <c r="L54" s="10">
        <f t="shared" ca="1" si="2"/>
        <v>2429.5232509014354</v>
      </c>
    </row>
    <row r="55" spans="3:12" s="3" customFormat="1" ht="17.25" customHeight="1" x14ac:dyDescent="0.35">
      <c r="C55" s="2"/>
      <c r="D55" s="2"/>
      <c r="E55" s="2"/>
      <c r="K55" s="9">
        <v>44</v>
      </c>
      <c r="L55" s="10">
        <f t="shared" ca="1" si="2"/>
        <v>2429.5232509014354</v>
      </c>
    </row>
    <row r="56" spans="3:12" s="3" customFormat="1" ht="17.25" customHeight="1" x14ac:dyDescent="0.35">
      <c r="C56" s="2"/>
      <c r="D56" s="2"/>
      <c r="E56" s="2"/>
      <c r="K56" s="9">
        <v>45</v>
      </c>
      <c r="L56" s="10">
        <f t="shared" ca="1" si="2"/>
        <v>2429.5232509014354</v>
      </c>
    </row>
    <row r="57" spans="3:12" s="3" customFormat="1" ht="17.25" customHeight="1" x14ac:dyDescent="0.35">
      <c r="C57" s="2"/>
      <c r="D57" s="2"/>
      <c r="E57" s="2"/>
      <c r="K57" s="9">
        <v>46</v>
      </c>
      <c r="L57" s="10">
        <f t="shared" ca="1" si="2"/>
        <v>2429.5232509014354</v>
      </c>
    </row>
    <row r="58" spans="3:12" s="3" customFormat="1" ht="17.25" customHeight="1" x14ac:dyDescent="0.35">
      <c r="C58" s="2"/>
      <c r="D58" s="2"/>
      <c r="E58" s="2"/>
      <c r="K58" s="9">
        <v>47</v>
      </c>
      <c r="L58" s="10">
        <f t="shared" ca="1" si="2"/>
        <v>2429.5232509014354</v>
      </c>
    </row>
    <row r="59" spans="3:12" s="3" customFormat="1" ht="17.25" customHeight="1" x14ac:dyDescent="0.35">
      <c r="C59" s="2"/>
      <c r="D59" s="2"/>
      <c r="E59" s="2"/>
      <c r="K59" s="9">
        <v>48</v>
      </c>
      <c r="L59" s="10">
        <f t="shared" ca="1" si="2"/>
        <v>2429.5232509014354</v>
      </c>
    </row>
    <row r="60" spans="3:12" s="3" customFormat="1" ht="17.25" customHeight="1" x14ac:dyDescent="0.35">
      <c r="C60" s="2"/>
      <c r="D60" s="2"/>
      <c r="E60" s="2"/>
      <c r="K60" s="9">
        <v>49</v>
      </c>
      <c r="L60" s="10">
        <f t="shared" ca="1" si="2"/>
        <v>2429.5232509014354</v>
      </c>
    </row>
    <row r="61" spans="3:12" s="3" customFormat="1" ht="17.25" customHeight="1" x14ac:dyDescent="0.35">
      <c r="C61" s="2"/>
      <c r="D61" s="2"/>
      <c r="E61" s="2"/>
      <c r="K61" s="9">
        <v>50</v>
      </c>
      <c r="L61" s="10">
        <f t="shared" ca="1" si="2"/>
        <v>2429.5232509014354</v>
      </c>
    </row>
    <row r="62" spans="3:12" s="3" customFormat="1" ht="17.25" customHeight="1" x14ac:dyDescent="0.35">
      <c r="C62" s="2"/>
      <c r="D62" s="2"/>
      <c r="E62" s="2"/>
      <c r="K62" s="9">
        <v>51</v>
      </c>
      <c r="L62" s="10">
        <f t="shared" ca="1" si="2"/>
        <v>2429.5232509014354</v>
      </c>
    </row>
    <row r="63" spans="3:12" s="3" customFormat="1" ht="17.25" customHeight="1" x14ac:dyDescent="0.35">
      <c r="C63" s="2"/>
      <c r="D63" s="2"/>
      <c r="E63" s="2"/>
      <c r="K63" s="9">
        <v>52</v>
      </c>
      <c r="L63" s="10">
        <f t="shared" ca="1" si="2"/>
        <v>2429.5232509014354</v>
      </c>
    </row>
    <row r="64" spans="3:12" s="3" customFormat="1" ht="17.25" customHeight="1" x14ac:dyDescent="0.35">
      <c r="C64" s="2"/>
      <c r="D64" s="2"/>
      <c r="E64" s="2"/>
      <c r="K64" s="9">
        <v>53</v>
      </c>
      <c r="L64" s="10">
        <f t="shared" ca="1" si="2"/>
        <v>2429.5232509014354</v>
      </c>
    </row>
    <row r="65" spans="3:12" s="3" customFormat="1" ht="17.25" customHeight="1" x14ac:dyDescent="0.35">
      <c r="C65" s="2"/>
      <c r="D65" s="2"/>
      <c r="E65" s="2"/>
      <c r="K65" s="9">
        <v>54</v>
      </c>
      <c r="L65" s="10">
        <f t="shared" ca="1" si="2"/>
        <v>2429.5232509014354</v>
      </c>
    </row>
    <row r="66" spans="3:12" s="3" customFormat="1" ht="17.25" customHeight="1" x14ac:dyDescent="0.35">
      <c r="C66" s="2"/>
      <c r="D66" s="2"/>
      <c r="E66" s="2"/>
      <c r="K66" s="9">
        <v>55</v>
      </c>
      <c r="L66" s="10">
        <f t="shared" ca="1" si="2"/>
        <v>2429.5232509014354</v>
      </c>
    </row>
    <row r="67" spans="3:12" s="3" customFormat="1" ht="17.25" customHeight="1" x14ac:dyDescent="0.35">
      <c r="C67" s="2"/>
      <c r="D67" s="2"/>
      <c r="E67" s="2"/>
      <c r="K67" s="9">
        <v>56</v>
      </c>
      <c r="L67" s="10">
        <f t="shared" ca="1" si="2"/>
        <v>2429.5232509014354</v>
      </c>
    </row>
    <row r="68" spans="3:12" s="3" customFormat="1" ht="17.25" customHeight="1" x14ac:dyDescent="0.35">
      <c r="C68" s="2"/>
      <c r="D68" s="2"/>
      <c r="E68" s="2"/>
      <c r="K68" s="9">
        <v>57</v>
      </c>
      <c r="L68" s="10">
        <f t="shared" ca="1" si="2"/>
        <v>2429.5232509014354</v>
      </c>
    </row>
    <row r="69" spans="3:12" s="3" customFormat="1" ht="17.25" customHeight="1" x14ac:dyDescent="0.35">
      <c r="C69" s="2"/>
      <c r="D69" s="2"/>
      <c r="E69" s="2"/>
      <c r="K69" s="9">
        <v>58</v>
      </c>
      <c r="L69" s="10">
        <f t="shared" ca="1" si="2"/>
        <v>2429.5232509014354</v>
      </c>
    </row>
    <row r="70" spans="3:12" s="3" customFormat="1" ht="17.25" customHeight="1" x14ac:dyDescent="0.35">
      <c r="C70" s="2"/>
      <c r="D70" s="2"/>
      <c r="E70" s="2"/>
      <c r="K70" s="9">
        <v>59</v>
      </c>
      <c r="L70" s="10">
        <f t="shared" ca="1" si="2"/>
        <v>2429.5232509014354</v>
      </c>
    </row>
    <row r="71" spans="3:12" s="3" customFormat="1" ht="17.25" customHeight="1" x14ac:dyDescent="0.35">
      <c r="C71" s="2"/>
      <c r="D71" s="2"/>
      <c r="E71" s="2"/>
      <c r="K71" s="9">
        <v>60</v>
      </c>
      <c r="L71" s="10">
        <f t="shared" ca="1" si="2"/>
        <v>2429.5232509014354</v>
      </c>
    </row>
    <row r="72" spans="3:12" s="3" customFormat="1" ht="17.25" customHeight="1" x14ac:dyDescent="0.35">
      <c r="C72" s="2"/>
      <c r="D72" s="2"/>
      <c r="E72" s="2"/>
      <c r="K72" s="9">
        <v>61</v>
      </c>
      <c r="L72" s="10">
        <f t="shared" ca="1" si="2"/>
        <v>2429.5232509014354</v>
      </c>
    </row>
    <row r="73" spans="3:12" s="3" customFormat="1" ht="17.25" customHeight="1" x14ac:dyDescent="0.35">
      <c r="C73" s="2"/>
      <c r="D73" s="2"/>
      <c r="E73" s="2"/>
      <c r="K73" s="9">
        <v>62</v>
      </c>
      <c r="L73" s="10">
        <f t="shared" ca="1" si="2"/>
        <v>2429.5232509014354</v>
      </c>
    </row>
    <row r="74" spans="3:12" s="3" customFormat="1" ht="17.25" customHeight="1" x14ac:dyDescent="0.35">
      <c r="C74" s="2"/>
      <c r="D74" s="2"/>
      <c r="E74" s="2"/>
      <c r="K74" s="9">
        <v>63</v>
      </c>
      <c r="L74" s="10">
        <f t="shared" ca="1" si="2"/>
        <v>2429.5232509014354</v>
      </c>
    </row>
    <row r="75" spans="3:12" s="3" customFormat="1" ht="17.25" customHeight="1" x14ac:dyDescent="0.35">
      <c r="C75" s="2"/>
      <c r="D75" s="2"/>
      <c r="E75" s="2"/>
      <c r="K75" s="9">
        <v>64</v>
      </c>
      <c r="L75" s="10">
        <f t="shared" ca="1" si="2"/>
        <v>2429.5232509014354</v>
      </c>
    </row>
    <row r="76" spans="3:12" s="3" customFormat="1" ht="17.25" customHeight="1" x14ac:dyDescent="0.35">
      <c r="C76" s="2"/>
      <c r="D76" s="2"/>
      <c r="E76" s="2"/>
      <c r="K76" s="9">
        <v>65</v>
      </c>
      <c r="L76" s="10">
        <f t="shared" ref="L76:L107" ca="1" si="3">IF(K76&gt;$L$7,0,($D$26))</f>
        <v>2429.5232509014354</v>
      </c>
    </row>
    <row r="77" spans="3:12" s="3" customFormat="1" ht="17.25" customHeight="1" x14ac:dyDescent="0.35">
      <c r="C77" s="2"/>
      <c r="D77" s="2"/>
      <c r="E77" s="2"/>
      <c r="K77" s="9">
        <v>66</v>
      </c>
      <c r="L77" s="10">
        <f t="shared" ca="1" si="3"/>
        <v>2429.5232509014354</v>
      </c>
    </row>
    <row r="78" spans="3:12" s="3" customFormat="1" ht="17.25" customHeight="1" x14ac:dyDescent="0.35">
      <c r="C78" s="2"/>
      <c r="D78" s="2"/>
      <c r="E78" s="2"/>
      <c r="K78" s="9">
        <v>67</v>
      </c>
      <c r="L78" s="10">
        <f t="shared" ca="1" si="3"/>
        <v>2429.5232509014354</v>
      </c>
    </row>
    <row r="79" spans="3:12" s="3" customFormat="1" ht="17.25" customHeight="1" x14ac:dyDescent="0.35">
      <c r="C79" s="2"/>
      <c r="D79" s="2"/>
      <c r="E79" s="2"/>
      <c r="K79" s="9">
        <v>68</v>
      </c>
      <c r="L79" s="10">
        <f t="shared" ca="1" si="3"/>
        <v>2429.5232509014354</v>
      </c>
    </row>
    <row r="80" spans="3:12" s="3" customFormat="1" ht="17.25" customHeight="1" x14ac:dyDescent="0.35">
      <c r="C80" s="2"/>
      <c r="D80" s="2"/>
      <c r="E80" s="2"/>
      <c r="K80" s="9">
        <v>69</v>
      </c>
      <c r="L80" s="10">
        <f t="shared" ca="1" si="3"/>
        <v>2429.5232509014354</v>
      </c>
    </row>
    <row r="81" spans="3:12" s="3" customFormat="1" ht="17.25" customHeight="1" x14ac:dyDescent="0.35">
      <c r="C81" s="2"/>
      <c r="D81" s="2"/>
      <c r="E81" s="2"/>
      <c r="K81" s="9">
        <v>70</v>
      </c>
      <c r="L81" s="10">
        <f t="shared" ca="1" si="3"/>
        <v>2429.5232509014354</v>
      </c>
    </row>
    <row r="82" spans="3:12" s="3" customFormat="1" ht="17.25" customHeight="1" x14ac:dyDescent="0.35">
      <c r="C82" s="2"/>
      <c r="D82" s="2"/>
      <c r="E82" s="2"/>
      <c r="K82" s="9">
        <v>71</v>
      </c>
      <c r="L82" s="10">
        <f t="shared" ca="1" si="3"/>
        <v>2429.5232509014354</v>
      </c>
    </row>
    <row r="83" spans="3:12" s="3" customFormat="1" ht="17.25" customHeight="1" x14ac:dyDescent="0.35">
      <c r="C83" s="2"/>
      <c r="D83" s="2"/>
      <c r="E83" s="2"/>
      <c r="K83" s="9">
        <v>72</v>
      </c>
      <c r="L83" s="10">
        <f t="shared" ca="1" si="3"/>
        <v>2429.5232509014354</v>
      </c>
    </row>
    <row r="84" spans="3:12" s="3" customFormat="1" ht="17.25" customHeight="1" x14ac:dyDescent="0.35">
      <c r="C84" s="2"/>
      <c r="D84" s="2"/>
      <c r="E84" s="2"/>
      <c r="K84" s="9">
        <v>73</v>
      </c>
      <c r="L84" s="10">
        <f t="shared" ca="1" si="3"/>
        <v>2429.5232509014354</v>
      </c>
    </row>
    <row r="85" spans="3:12" s="3" customFormat="1" ht="17.25" customHeight="1" x14ac:dyDescent="0.35">
      <c r="C85" s="2"/>
      <c r="D85" s="2"/>
      <c r="E85" s="2"/>
      <c r="K85" s="9">
        <v>74</v>
      </c>
      <c r="L85" s="10">
        <f t="shared" ca="1" si="3"/>
        <v>2429.5232509014354</v>
      </c>
    </row>
    <row r="86" spans="3:12" s="3" customFormat="1" ht="17.25" customHeight="1" x14ac:dyDescent="0.35">
      <c r="C86" s="2"/>
      <c r="D86" s="2"/>
      <c r="E86" s="2"/>
      <c r="K86" s="9">
        <v>75</v>
      </c>
      <c r="L86" s="10">
        <f t="shared" ca="1" si="3"/>
        <v>2429.5232509014354</v>
      </c>
    </row>
    <row r="87" spans="3:12" s="3" customFormat="1" ht="17.25" customHeight="1" x14ac:dyDescent="0.35">
      <c r="C87" s="2"/>
      <c r="D87" s="2"/>
      <c r="E87" s="2"/>
      <c r="K87" s="9">
        <v>76</v>
      </c>
      <c r="L87" s="10">
        <f t="shared" ca="1" si="3"/>
        <v>2429.5232509014354</v>
      </c>
    </row>
    <row r="88" spans="3:12" s="3" customFormat="1" ht="17.25" customHeight="1" x14ac:dyDescent="0.35">
      <c r="C88" s="2"/>
      <c r="D88" s="2"/>
      <c r="E88" s="2"/>
      <c r="K88" s="9">
        <v>77</v>
      </c>
      <c r="L88" s="10">
        <f t="shared" ca="1" si="3"/>
        <v>2429.5232509014354</v>
      </c>
    </row>
    <row r="89" spans="3:12" s="3" customFormat="1" ht="17.25" customHeight="1" x14ac:dyDescent="0.35">
      <c r="C89" s="2"/>
      <c r="D89" s="2"/>
      <c r="E89" s="2"/>
      <c r="K89" s="9">
        <v>78</v>
      </c>
      <c r="L89" s="10">
        <f t="shared" ca="1" si="3"/>
        <v>2429.5232509014354</v>
      </c>
    </row>
    <row r="90" spans="3:12" s="3" customFormat="1" ht="17.25" customHeight="1" x14ac:dyDescent="0.35">
      <c r="C90" s="2"/>
      <c r="D90" s="2"/>
      <c r="E90" s="2"/>
      <c r="K90" s="9">
        <v>79</v>
      </c>
      <c r="L90" s="10">
        <f t="shared" ca="1" si="3"/>
        <v>2429.5232509014354</v>
      </c>
    </row>
    <row r="91" spans="3:12" s="3" customFormat="1" ht="17.25" customHeight="1" x14ac:dyDescent="0.35">
      <c r="C91" s="2"/>
      <c r="D91" s="2"/>
      <c r="E91" s="2"/>
      <c r="K91" s="9">
        <v>80</v>
      </c>
      <c r="L91" s="10">
        <f t="shared" ca="1" si="3"/>
        <v>2429.5232509014354</v>
      </c>
    </row>
    <row r="92" spans="3:12" s="3" customFormat="1" ht="17.25" customHeight="1" x14ac:dyDescent="0.35">
      <c r="C92" s="2"/>
      <c r="D92" s="2"/>
      <c r="E92" s="2"/>
      <c r="K92" s="9">
        <v>81</v>
      </c>
      <c r="L92" s="10">
        <f t="shared" ca="1" si="3"/>
        <v>2429.5232509014354</v>
      </c>
    </row>
    <row r="93" spans="3:12" s="3" customFormat="1" ht="17.25" customHeight="1" x14ac:dyDescent="0.35">
      <c r="C93" s="2"/>
      <c r="D93" s="2"/>
      <c r="E93" s="2"/>
      <c r="K93" s="9">
        <v>82</v>
      </c>
      <c r="L93" s="10">
        <f t="shared" ca="1" si="3"/>
        <v>2429.5232509014354</v>
      </c>
    </row>
    <row r="94" spans="3:12" s="3" customFormat="1" ht="17.25" customHeight="1" x14ac:dyDescent="0.35">
      <c r="C94" s="2"/>
      <c r="D94" s="2"/>
      <c r="E94" s="2"/>
      <c r="K94" s="9">
        <v>83</v>
      </c>
      <c r="L94" s="10">
        <f t="shared" ca="1" si="3"/>
        <v>2429.5232509014354</v>
      </c>
    </row>
    <row r="95" spans="3:12" s="3" customFormat="1" ht="17.25" customHeight="1" x14ac:dyDescent="0.35">
      <c r="C95" s="2"/>
      <c r="D95" s="2"/>
      <c r="E95" s="2"/>
      <c r="K95" s="9">
        <v>84</v>
      </c>
      <c r="L95" s="10">
        <f t="shared" ca="1" si="3"/>
        <v>2429.5232509014354</v>
      </c>
    </row>
    <row r="96" spans="3:12" s="3" customFormat="1" ht="17.25" customHeight="1" x14ac:dyDescent="0.35">
      <c r="C96" s="2"/>
      <c r="D96" s="2"/>
      <c r="E96" s="2"/>
      <c r="K96" s="9">
        <v>85</v>
      </c>
      <c r="L96" s="10">
        <f t="shared" ca="1" si="3"/>
        <v>2429.5232509014354</v>
      </c>
    </row>
    <row r="97" spans="3:12" s="3" customFormat="1" ht="17.25" customHeight="1" x14ac:dyDescent="0.35">
      <c r="C97" s="2"/>
      <c r="D97" s="2"/>
      <c r="E97" s="2"/>
      <c r="K97" s="9">
        <v>86</v>
      </c>
      <c r="L97" s="10">
        <f t="shared" ca="1" si="3"/>
        <v>2429.5232509014354</v>
      </c>
    </row>
    <row r="98" spans="3:12" s="3" customFormat="1" ht="17.25" customHeight="1" x14ac:dyDescent="0.35">
      <c r="C98" s="2"/>
      <c r="D98" s="2"/>
      <c r="E98" s="2"/>
      <c r="K98" s="9">
        <v>87</v>
      </c>
      <c r="L98" s="10">
        <f t="shared" ca="1" si="3"/>
        <v>2429.5232509014354</v>
      </c>
    </row>
    <row r="99" spans="3:12" s="3" customFormat="1" ht="17.25" customHeight="1" x14ac:dyDescent="0.35">
      <c r="C99" s="2"/>
      <c r="D99" s="2"/>
      <c r="E99" s="2"/>
      <c r="K99" s="9">
        <v>88</v>
      </c>
      <c r="L99" s="10">
        <f t="shared" ca="1" si="3"/>
        <v>2429.5232509014354</v>
      </c>
    </row>
    <row r="100" spans="3:12" s="3" customFormat="1" ht="17.25" customHeight="1" x14ac:dyDescent="0.35">
      <c r="C100" s="2"/>
      <c r="D100" s="2"/>
      <c r="E100" s="2"/>
      <c r="K100" s="9">
        <v>89</v>
      </c>
      <c r="L100" s="10">
        <f t="shared" ca="1" si="3"/>
        <v>2429.5232509014354</v>
      </c>
    </row>
    <row r="101" spans="3:12" s="3" customFormat="1" ht="17.25" customHeight="1" x14ac:dyDescent="0.35">
      <c r="C101" s="2"/>
      <c r="D101" s="2"/>
      <c r="E101" s="2"/>
      <c r="K101" s="9">
        <v>90</v>
      </c>
      <c r="L101" s="10">
        <f t="shared" ca="1" si="3"/>
        <v>2429.5232509014354</v>
      </c>
    </row>
    <row r="102" spans="3:12" s="3" customFormat="1" ht="17.25" customHeight="1" x14ac:dyDescent="0.35">
      <c r="C102" s="2"/>
      <c r="D102" s="2"/>
      <c r="E102" s="2"/>
      <c r="K102" s="9">
        <v>91</v>
      </c>
      <c r="L102" s="10">
        <f t="shared" ca="1" si="3"/>
        <v>2429.5232509014354</v>
      </c>
    </row>
    <row r="103" spans="3:12" s="3" customFormat="1" ht="17.25" customHeight="1" x14ac:dyDescent="0.35">
      <c r="C103" s="2"/>
      <c r="D103" s="2"/>
      <c r="E103" s="2"/>
      <c r="K103" s="9">
        <v>92</v>
      </c>
      <c r="L103" s="10">
        <f t="shared" ca="1" si="3"/>
        <v>2429.5232509014354</v>
      </c>
    </row>
    <row r="104" spans="3:12" s="3" customFormat="1" ht="17.25" customHeight="1" x14ac:dyDescent="0.35">
      <c r="C104" s="2"/>
      <c r="D104" s="2"/>
      <c r="E104" s="2"/>
      <c r="K104" s="9">
        <v>93</v>
      </c>
      <c r="L104" s="10">
        <f t="shared" ca="1" si="3"/>
        <v>2429.5232509014354</v>
      </c>
    </row>
    <row r="105" spans="3:12" s="3" customFormat="1" ht="17.25" customHeight="1" x14ac:dyDescent="0.35">
      <c r="C105" s="2"/>
      <c r="D105" s="2"/>
      <c r="E105" s="2"/>
      <c r="K105" s="9">
        <v>94</v>
      </c>
      <c r="L105" s="10">
        <f t="shared" ca="1" si="3"/>
        <v>0</v>
      </c>
    </row>
    <row r="106" spans="3:12" s="3" customFormat="1" ht="17.25" customHeight="1" x14ac:dyDescent="0.35">
      <c r="C106" s="2"/>
      <c r="D106" s="2"/>
      <c r="E106" s="2"/>
      <c r="K106" s="9">
        <v>95</v>
      </c>
      <c r="L106" s="10">
        <f t="shared" ca="1" si="3"/>
        <v>0</v>
      </c>
    </row>
    <row r="107" spans="3:12" s="3" customFormat="1" ht="17.25" customHeight="1" x14ac:dyDescent="0.35">
      <c r="C107" s="2"/>
      <c r="D107" s="2"/>
      <c r="E107" s="2"/>
      <c r="K107" s="9">
        <v>96</v>
      </c>
      <c r="L107" s="10">
        <f t="shared" ca="1" si="3"/>
        <v>0</v>
      </c>
    </row>
    <row r="108" spans="3:12" s="3" customFormat="1" ht="17.25" customHeight="1" x14ac:dyDescent="0.35">
      <c r="C108" s="2"/>
      <c r="D108" s="2"/>
      <c r="E108" s="2"/>
      <c r="K108" s="9">
        <v>97</v>
      </c>
      <c r="L108" s="10">
        <f t="shared" ref="L108:L139" ca="1" si="4">IF(K108&gt;$L$7,0,($D$26))</f>
        <v>0</v>
      </c>
    </row>
    <row r="109" spans="3:12" s="3" customFormat="1" ht="17.25" customHeight="1" x14ac:dyDescent="0.35">
      <c r="C109" s="2"/>
      <c r="D109" s="2"/>
      <c r="E109" s="2"/>
      <c r="K109" s="9">
        <v>98</v>
      </c>
      <c r="L109" s="10">
        <f t="shared" ca="1" si="4"/>
        <v>0</v>
      </c>
    </row>
    <row r="110" spans="3:12" s="3" customFormat="1" ht="17.25" customHeight="1" x14ac:dyDescent="0.35">
      <c r="C110" s="2"/>
      <c r="D110" s="2"/>
      <c r="E110" s="2"/>
      <c r="K110" s="9">
        <v>99</v>
      </c>
      <c r="L110" s="10">
        <f t="shared" ca="1" si="4"/>
        <v>0</v>
      </c>
    </row>
    <row r="111" spans="3:12" s="3" customFormat="1" ht="17.25" customHeight="1" x14ac:dyDescent="0.35">
      <c r="C111" s="2"/>
      <c r="D111" s="2"/>
      <c r="E111" s="2"/>
      <c r="K111" s="9">
        <v>100</v>
      </c>
      <c r="L111" s="10">
        <f t="shared" ca="1" si="4"/>
        <v>0</v>
      </c>
    </row>
    <row r="112" spans="3:12" s="3" customFormat="1" ht="17.25" customHeight="1" x14ac:dyDescent="0.35">
      <c r="C112" s="2"/>
      <c r="D112" s="2"/>
      <c r="E112" s="2"/>
      <c r="K112" s="9">
        <v>101</v>
      </c>
      <c r="L112" s="10">
        <f t="shared" ca="1" si="4"/>
        <v>0</v>
      </c>
    </row>
    <row r="113" spans="3:12" s="3" customFormat="1" ht="17.25" customHeight="1" x14ac:dyDescent="0.35">
      <c r="C113" s="2"/>
      <c r="D113" s="2"/>
      <c r="E113" s="2"/>
      <c r="K113" s="9">
        <v>102</v>
      </c>
      <c r="L113" s="10">
        <f t="shared" ca="1" si="4"/>
        <v>0</v>
      </c>
    </row>
    <row r="114" spans="3:12" s="3" customFormat="1" ht="17.25" customHeight="1" x14ac:dyDescent="0.35">
      <c r="C114" s="2"/>
      <c r="D114" s="2"/>
      <c r="E114" s="2"/>
      <c r="K114" s="9">
        <v>103</v>
      </c>
      <c r="L114" s="10">
        <f t="shared" ca="1" si="4"/>
        <v>0</v>
      </c>
    </row>
    <row r="115" spans="3:12" s="3" customFormat="1" ht="17.25" customHeight="1" x14ac:dyDescent="0.35">
      <c r="C115" s="2"/>
      <c r="D115" s="2"/>
      <c r="E115" s="2"/>
      <c r="K115" s="9">
        <v>104</v>
      </c>
      <c r="L115" s="10">
        <f t="shared" ca="1" si="4"/>
        <v>0</v>
      </c>
    </row>
    <row r="116" spans="3:12" s="3" customFormat="1" ht="17.25" customHeight="1" x14ac:dyDescent="0.35">
      <c r="C116" s="2"/>
      <c r="D116" s="2"/>
      <c r="E116" s="2"/>
      <c r="K116" s="9">
        <v>105</v>
      </c>
      <c r="L116" s="10">
        <f t="shared" ca="1" si="4"/>
        <v>0</v>
      </c>
    </row>
    <row r="117" spans="3:12" s="3" customFormat="1" ht="17.25" customHeight="1" x14ac:dyDescent="0.35">
      <c r="C117" s="2"/>
      <c r="D117" s="2"/>
      <c r="E117" s="2"/>
      <c r="K117" s="9">
        <v>106</v>
      </c>
      <c r="L117" s="10">
        <f t="shared" ca="1" si="4"/>
        <v>0</v>
      </c>
    </row>
    <row r="118" spans="3:12" s="3" customFormat="1" ht="17.25" customHeight="1" x14ac:dyDescent="0.35">
      <c r="C118" s="2"/>
      <c r="D118" s="2"/>
      <c r="E118" s="2"/>
      <c r="K118" s="9">
        <v>107</v>
      </c>
      <c r="L118" s="10">
        <f t="shared" ca="1" si="4"/>
        <v>0</v>
      </c>
    </row>
    <row r="119" spans="3:12" s="3" customFormat="1" ht="17.25" customHeight="1" x14ac:dyDescent="0.35">
      <c r="C119" s="2"/>
      <c r="D119" s="2"/>
      <c r="E119" s="2"/>
      <c r="K119" s="9">
        <v>108</v>
      </c>
      <c r="L119" s="10">
        <f t="shared" ca="1" si="4"/>
        <v>0</v>
      </c>
    </row>
    <row r="120" spans="3:12" s="3" customFormat="1" ht="17.25" customHeight="1" x14ac:dyDescent="0.35">
      <c r="C120" s="2"/>
      <c r="D120" s="2"/>
      <c r="E120" s="2"/>
      <c r="K120" s="9">
        <v>109</v>
      </c>
      <c r="L120" s="10">
        <f t="shared" ca="1" si="4"/>
        <v>0</v>
      </c>
    </row>
    <row r="121" spans="3:12" s="3" customFormat="1" ht="17.25" customHeight="1" x14ac:dyDescent="0.35">
      <c r="C121" s="2"/>
      <c r="D121" s="2"/>
      <c r="E121" s="2"/>
      <c r="K121" s="9">
        <v>110</v>
      </c>
      <c r="L121" s="10">
        <f t="shared" ca="1" si="4"/>
        <v>0</v>
      </c>
    </row>
    <row r="122" spans="3:12" s="3" customFormat="1" ht="17.25" customHeight="1" x14ac:dyDescent="0.35">
      <c r="C122" s="2"/>
      <c r="D122" s="2"/>
      <c r="E122" s="2"/>
      <c r="K122" s="9">
        <v>111</v>
      </c>
      <c r="L122" s="10">
        <f t="shared" ca="1" si="4"/>
        <v>0</v>
      </c>
    </row>
    <row r="123" spans="3:12" s="3" customFormat="1" ht="17.25" customHeight="1" x14ac:dyDescent="0.35">
      <c r="C123" s="2"/>
      <c r="D123" s="2"/>
      <c r="E123" s="2"/>
      <c r="K123" s="9">
        <v>112</v>
      </c>
      <c r="L123" s="10">
        <f t="shared" ca="1" si="4"/>
        <v>0</v>
      </c>
    </row>
    <row r="124" spans="3:12" s="3" customFormat="1" ht="17.25" customHeight="1" x14ac:dyDescent="0.35">
      <c r="C124" s="2"/>
      <c r="D124" s="2"/>
      <c r="E124" s="2"/>
      <c r="K124" s="9">
        <v>113</v>
      </c>
      <c r="L124" s="10">
        <f t="shared" ca="1" si="4"/>
        <v>0</v>
      </c>
    </row>
    <row r="125" spans="3:12" s="3" customFormat="1" ht="17.25" customHeight="1" x14ac:dyDescent="0.35">
      <c r="C125" s="2"/>
      <c r="D125" s="2"/>
      <c r="E125" s="2"/>
      <c r="K125" s="9">
        <v>114</v>
      </c>
      <c r="L125" s="10">
        <f t="shared" ca="1" si="4"/>
        <v>0</v>
      </c>
    </row>
    <row r="126" spans="3:12" s="3" customFormat="1" ht="17.25" customHeight="1" x14ac:dyDescent="0.35">
      <c r="C126" s="2"/>
      <c r="D126" s="2"/>
      <c r="E126" s="2"/>
      <c r="K126" s="9">
        <v>115</v>
      </c>
      <c r="L126" s="10">
        <f t="shared" ca="1" si="4"/>
        <v>0</v>
      </c>
    </row>
    <row r="127" spans="3:12" s="3" customFormat="1" ht="17.25" customHeight="1" x14ac:dyDescent="0.35">
      <c r="C127" s="2"/>
      <c r="D127" s="2"/>
      <c r="E127" s="2"/>
      <c r="K127" s="9">
        <v>116</v>
      </c>
      <c r="L127" s="10">
        <f t="shared" ca="1" si="4"/>
        <v>0</v>
      </c>
    </row>
    <row r="128" spans="3:12" s="3" customFormat="1" ht="17.25" customHeight="1" x14ac:dyDescent="0.35">
      <c r="C128" s="2"/>
      <c r="D128" s="2"/>
      <c r="E128" s="2"/>
      <c r="K128" s="9">
        <v>117</v>
      </c>
      <c r="L128" s="10">
        <f t="shared" ca="1" si="4"/>
        <v>0</v>
      </c>
    </row>
    <row r="129" spans="3:13" s="3" customFormat="1" ht="17.25" customHeight="1" x14ac:dyDescent="0.35">
      <c r="C129" s="2"/>
      <c r="D129" s="2"/>
      <c r="E129" s="2"/>
      <c r="K129" s="9">
        <v>118</v>
      </c>
      <c r="L129" s="10">
        <f t="shared" ca="1" si="4"/>
        <v>0</v>
      </c>
    </row>
    <row r="130" spans="3:13" s="3" customFormat="1" ht="17.25" customHeight="1" x14ac:dyDescent="0.35">
      <c r="C130" s="2"/>
      <c r="D130" s="2"/>
      <c r="E130" s="2"/>
      <c r="K130" s="9">
        <v>119</v>
      </c>
      <c r="L130" s="10">
        <f t="shared" ca="1" si="4"/>
        <v>0</v>
      </c>
    </row>
    <row r="131" spans="3:13" s="3" customFormat="1" ht="17.25" customHeight="1" x14ac:dyDescent="0.35">
      <c r="C131" s="2"/>
      <c r="D131" s="2"/>
      <c r="E131" s="2"/>
      <c r="K131" s="9">
        <v>120</v>
      </c>
      <c r="L131" s="10">
        <f t="shared" ca="1" si="4"/>
        <v>0</v>
      </c>
    </row>
    <row r="132" spans="3:13" s="3" customFormat="1" ht="17.25" customHeight="1" x14ac:dyDescent="0.35">
      <c r="C132" s="2"/>
      <c r="D132" s="2"/>
      <c r="E132" s="2"/>
      <c r="L132" s="2"/>
      <c r="M132" s="2"/>
    </row>
  </sheetData>
  <sheetProtection algorithmName="SHA-512" hashValue="7Q45ggJ5KofT1TlUB1O3/5ht6HCh/E7skStHJtlw49gklWUNrllgqN2ukx0H94KZq+39t8omvijMkoU431mWFg==" saltValue="IaJTe5NN3T4raE42BmL4dg==" spinCount="100000" sheet="1" selectLockedCells="1"/>
  <mergeCells count="7">
    <mergeCell ref="B26:C27"/>
    <mergeCell ref="D26:E27"/>
    <mergeCell ref="D29:E29"/>
    <mergeCell ref="K9:L10"/>
    <mergeCell ref="D22:E22"/>
    <mergeCell ref="D23:E23"/>
    <mergeCell ref="D24:E24"/>
  </mergeCells>
  <dataValidations count="7">
    <dataValidation allowBlank="1" showInputMessage="1" showErrorMessage="1" errorTitle="Lånets løbetid" error="Lånets løbetid, skal være imellem 12 og 96 mdr." sqref="D12" xr:uid="{87128B87-221F-496E-827C-E6AAB2C38450}"/>
    <dataValidation type="whole" allowBlank="1" showInputMessage="1" showErrorMessage="1" errorTitle="Bilens pris" error="Angiv bilens pris i intervallet 40.000 kr. til 2.500.000 kr." sqref="E8" xr:uid="{DA7D8A74-5145-4466-8D6A-8F553A5C53E4}">
      <formula1>40000</formula1>
      <formula2>2500000</formula2>
    </dataValidation>
    <dataValidation type="whole" allowBlank="1" showInputMessage="1" showErrorMessage="1" errorTitle="Udbetaling min. 20%" error="Korriger udbetaling ift. bilens pris og krav til udbetaling" sqref="E15" xr:uid="{19734DD5-1EF3-4F42-BE11-6CC6BC7F3771}">
      <formula1>E16</formula1>
      <formula2>E8</formula2>
    </dataValidation>
    <dataValidation type="custom" allowBlank="1" showInputMessage="1" showErrorMessage="1" errorTitle="Udbetaling min. 20%" error="Forhøj udbetaling" sqref="E17" xr:uid="{37F43E4C-C024-4F76-ABA0-2A6EB4BDB9AE}">
      <formula1>E15&gt;=E15</formula1>
    </dataValidation>
    <dataValidation type="list" allowBlank="1" showInputMessage="1" showErrorMessage="1" sqref="D10" xr:uid="{D79AE50C-3750-4C32-ACE0-752751CDFE4E}">
      <formula1>"1,2,3,4,5,6,7,8,9,10,11,12"</formula1>
    </dataValidation>
    <dataValidation type="list" allowBlank="1" showInputMessage="1" showErrorMessage="1" errorTitle="Forkert format" error="Indtast dato i korrekt format_x000a_(dd-mm-åååå)" sqref="E10" xr:uid="{A3D2987D-CC53-4141-9461-57BC24498A22}">
      <formula1>$N$5:$N$13</formula1>
    </dataValidation>
    <dataValidation type="whole" allowBlank="1" showInputMessage="1" showErrorMessage="1" errorTitle="Løbetid maksimalt 96 mdr." error="Ønsket løbetid må ikke overstige den maksimalt tilladte løbetid" sqref="D13" xr:uid="{8A70C674-06B7-481B-96C2-EBDDD0096F36}">
      <formula1>1</formula1>
      <formula2>D12</formula2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96EBC-2102-4637-99DA-15AD76C89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E4CA2-713C-412A-B391-881F5DC97DF9}">
  <ds:schemaRefs>
    <ds:schemaRef ds:uri="http://schemas.microsoft.com/office/2006/metadata/properties"/>
    <ds:schemaRef ds:uri="http://schemas.microsoft.com/office/infopath/2007/PartnerControls"/>
    <ds:schemaRef ds:uri="6df6f2fb-d09e-4b27-97eb-cdd94f056276"/>
    <ds:schemaRef ds:uri="fe3f3faa-89f8-47bb-bfd5-6f84bcfba94b"/>
  </ds:schemaRefs>
</ds:datastoreItem>
</file>

<file path=customXml/itemProps3.xml><?xml version="1.0" encoding="utf-8"?>
<ds:datastoreItem xmlns:ds="http://schemas.openxmlformats.org/officeDocument/2006/customXml" ds:itemID="{B407C334-37A4-40DE-9411-9F34975A4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Beregning af nye billån</vt:lpstr>
      <vt:lpstr>'Beregning af nye billån'!Udskriftsområde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Gohs-Jensen</dc:creator>
  <cp:lastModifiedBy>Joakim Gohs-Jensen</cp:lastModifiedBy>
  <dcterms:created xsi:type="dcterms:W3CDTF">2021-02-03T10:17:06Z</dcterms:created>
  <dcterms:modified xsi:type="dcterms:W3CDTF">2025-04-10T09:16:21Z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  <property fmtid="{D5CDD505-2E9C-101B-9397-08002B2CF9AE}" pid="3" name="MediaServiceImageTags">
    <vt:lpwstr/>
  </property>
</Properties>
</file>